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14.10.2025. Химия\"/>
    </mc:Choice>
  </mc:AlternateContent>
  <bookViews>
    <workbookView xWindow="0" yWindow="0" windowWidth="20400" windowHeight="7365" tabRatio="743" activeTab="1"/>
  </bookViews>
  <sheets>
    <sheet name="Инструкция" sheetId="10" r:id="rId1"/>
    <sheet name="8 класс" sheetId="14" r:id="rId2"/>
    <sheet name="9 класс" sheetId="17" r:id="rId3"/>
    <sheet name="10 класс" sheetId="16" r:id="rId4"/>
    <sheet name="Сводная" sheetId="11" r:id="rId5"/>
  </sheets>
  <definedNames>
    <definedName name="_xlnm._FilterDatabase" localSheetId="3" hidden="1">'10 класс'!$A$10:$R$10</definedName>
    <definedName name="_xlnm._FilterDatabase" localSheetId="1" hidden="1">'8 класс'!$A$10:$R$10</definedName>
    <definedName name="_xlnm._FilterDatabase" localSheetId="2" hidden="1">'9 класс'!$A$10:$R$10</definedName>
    <definedName name="closed" localSheetId="3">#REF!</definedName>
    <definedName name="closed" localSheetId="1">#REF!</definedName>
    <definedName name="closed" localSheetId="2">#REF!</definedName>
    <definedName name="closed">#REF!</definedName>
    <definedName name="location" localSheetId="3">#REF!</definedName>
    <definedName name="location" localSheetId="1">#REF!</definedName>
    <definedName name="location" localSheetId="2">#REF!</definedName>
    <definedName name="location">#REF!</definedName>
    <definedName name="school_type" localSheetId="3">'10 класс'!$B$2:$B$7</definedName>
    <definedName name="school_type" localSheetId="1">'8 класс'!$B$2:$B$7</definedName>
    <definedName name="school_type" localSheetId="2">'9 класс'!$B$2:$B$7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O21" i="17" l="1"/>
  <c r="N21" i="17"/>
  <c r="H9" i="14" l="1"/>
  <c r="H9" i="16"/>
  <c r="H9" i="17"/>
  <c r="N13" i="17" l="1"/>
  <c r="N18" i="17"/>
  <c r="N17" i="17"/>
  <c r="N22" i="17"/>
  <c r="N20" i="17"/>
  <c r="N19" i="17"/>
  <c r="N23" i="17"/>
  <c r="N16" i="17"/>
  <c r="N15" i="17"/>
  <c r="N14" i="17"/>
  <c r="N12" i="17"/>
  <c r="N11" i="17"/>
  <c r="K9" i="17"/>
  <c r="O13" i="17" s="1"/>
  <c r="N11" i="16"/>
  <c r="K9" i="16"/>
  <c r="R2" i="16"/>
  <c r="N16" i="14"/>
  <c r="N15" i="14"/>
  <c r="N11" i="14"/>
  <c r="N13" i="14"/>
  <c r="N12" i="14"/>
  <c r="N14" i="14"/>
  <c r="K9" i="14"/>
  <c r="R2" i="14"/>
  <c r="P18" i="17" l="1"/>
  <c r="P13" i="17"/>
  <c r="P22" i="17"/>
  <c r="P17" i="17"/>
  <c r="P19" i="17"/>
  <c r="P20" i="17"/>
  <c r="P16" i="14"/>
  <c r="P15" i="14"/>
  <c r="P12" i="17"/>
  <c r="P23" i="17"/>
  <c r="O17" i="17"/>
  <c r="L9" i="17"/>
  <c r="P11" i="17" s="1"/>
  <c r="O18" i="17"/>
  <c r="L9" i="14"/>
  <c r="P14" i="14" s="1"/>
  <c r="O13" i="14"/>
  <c r="O22" i="17"/>
  <c r="O11" i="17"/>
  <c r="O14" i="17"/>
  <c r="O16" i="17"/>
  <c r="O19" i="17"/>
  <c r="O15" i="17"/>
  <c r="O20" i="17"/>
  <c r="O12" i="17"/>
  <c r="O23" i="17"/>
  <c r="L9" i="16"/>
  <c r="P11" i="16" s="1"/>
  <c r="O11" i="16"/>
  <c r="O11" i="14"/>
  <c r="O12" i="14"/>
  <c r="O16" i="14"/>
  <c r="O14" i="14"/>
  <c r="O15" i="14"/>
  <c r="C4" i="11"/>
  <c r="P13" i="14" l="1"/>
  <c r="P12" i="14"/>
  <c r="R6" i="14"/>
  <c r="R6" i="17"/>
  <c r="R5" i="14" l="1"/>
  <c r="R6" i="16"/>
  <c r="R4" i="14"/>
  <c r="R5" i="16"/>
  <c r="R4" i="17"/>
  <c r="R4" i="16"/>
  <c r="R8" i="14" l="1"/>
  <c r="P9" i="14" s="1"/>
  <c r="R9" i="14" s="1"/>
  <c r="R8" i="16"/>
  <c r="P9" i="16" s="1"/>
  <c r="R9" i="16" s="1"/>
  <c r="R8" i="17"/>
  <c r="P9" i="17" s="1"/>
  <c r="R9" i="17" s="1"/>
  <c r="C5" i="11"/>
  <c r="C6" i="11"/>
  <c r="C7" i="11"/>
  <c r="C9" i="11" l="1"/>
  <c r="D10" i="11" s="1"/>
  <c r="C10" i="11" s="1"/>
</calcChain>
</file>

<file path=xl/sharedStrings.xml><?xml version="1.0" encoding="utf-8"?>
<sst xmlns="http://schemas.openxmlformats.org/spreadsheetml/2006/main" count="389" uniqueCount="146">
  <si>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</si>
  <si>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</si>
  <si>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</si>
  <si>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</si>
  <si>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</si>
  <si>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</si>
  <si>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</si>
  <si>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</si>
  <si>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</si>
  <si>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</si>
  <si>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</si>
  <si>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</si>
  <si>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</si>
  <si>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</si>
  <si>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</si>
  <si>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</si>
  <si>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</si>
  <si>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</si>
  <si>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</si>
  <si>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</si>
  <si>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</si>
  <si>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</si>
  <si>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</si>
  <si>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</si>
  <si>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</si>
  <si>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</si>
  <si>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</si>
  <si>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</si>
  <si>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</si>
  <si>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</si>
  <si>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</si>
  <si>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</si>
  <si>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</si>
  <si>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</si>
  <si>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</si>
  <si>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</si>
  <si>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</si>
  <si>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</si>
  <si>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</si>
  <si>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</si>
  <si>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</si>
  <si>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</si>
  <si>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Ранжированный список участников школьного этапа всероссийской олимпиады школьников 
по химии в 8 классах в 2025-2026 учебном году</t>
  </si>
  <si>
    <t>химия</t>
  </si>
  <si>
    <t>sch25742/edu023337/8/wr5364vq</t>
  </si>
  <si>
    <t>Закирова</t>
  </si>
  <si>
    <t>Алина</t>
  </si>
  <si>
    <t>Альбертовна</t>
  </si>
  <si>
    <t>sch25742/edu023337/8/8g5786vr</t>
  </si>
  <si>
    <t>Валиуллин</t>
  </si>
  <si>
    <t>Рамиль</t>
  </si>
  <si>
    <t>Рустамович</t>
  </si>
  <si>
    <t>не имеются</t>
  </si>
  <si>
    <t>нет</t>
  </si>
  <si>
    <t>МБОУ "ТГ №11"</t>
  </si>
  <si>
    <t>8А</t>
  </si>
  <si>
    <t>8Б</t>
  </si>
  <si>
    <t>sch25742/edu023337/8/w65679v4</t>
  </si>
  <si>
    <t>Ильясов</t>
  </si>
  <si>
    <t>Артем</t>
  </si>
  <si>
    <t>Маратович</t>
  </si>
  <si>
    <t>да</t>
  </si>
  <si>
    <t>sch25742/edu023337/8/8g5726vr</t>
  </si>
  <si>
    <t>Чернов</t>
  </si>
  <si>
    <t>Алексей</t>
  </si>
  <si>
    <t>Вячеславович</t>
  </si>
  <si>
    <t>sch25742/edu023337/8/wr53r4vq</t>
  </si>
  <si>
    <t>Гильмутянов</t>
  </si>
  <si>
    <t>Тимур</t>
  </si>
  <si>
    <t>sch25742/edu023337/8/3wv83g5g</t>
  </si>
  <si>
    <t>Кашапов</t>
  </si>
  <si>
    <t>Айдар</t>
  </si>
  <si>
    <t>победитель</t>
  </si>
  <si>
    <t>sch25942/edu023337/9/w656r954</t>
  </si>
  <si>
    <t>Антонов</t>
  </si>
  <si>
    <t>Елисей</t>
  </si>
  <si>
    <t>Яковлевич</t>
  </si>
  <si>
    <t>9Б</t>
  </si>
  <si>
    <t>sch25942/edu023337/9/8g5746vr</t>
  </si>
  <si>
    <t>Газизова</t>
  </si>
  <si>
    <t>Эльза</t>
  </si>
  <si>
    <t>Алмазовна</t>
  </si>
  <si>
    <t>sch25942/edu023337/9/w6569v42</t>
  </si>
  <si>
    <t>Хозиков</t>
  </si>
  <si>
    <t>Станислав</t>
  </si>
  <si>
    <t>Сергеевич</t>
  </si>
  <si>
    <t>sch25942/edu023337/9/wr53q45q</t>
  </si>
  <si>
    <t>Насибуллин</t>
  </si>
  <si>
    <t>Радмир</t>
  </si>
  <si>
    <t>Айдарович</t>
  </si>
  <si>
    <t>sch25942/edu023337/9/34v48rvg</t>
  </si>
  <si>
    <t>Ибядуллин</t>
  </si>
  <si>
    <t>Губайдуллина</t>
  </si>
  <si>
    <t>Аделия</t>
  </si>
  <si>
    <t>Вилевна</t>
  </si>
  <si>
    <t>9А</t>
  </si>
  <si>
    <t>sch25942/edu023337/9/7wvz64vq</t>
  </si>
  <si>
    <t>sch25942/edu023337/9/w656z954</t>
  </si>
  <si>
    <t>Зачепа</t>
  </si>
  <si>
    <t>Ксения</t>
  </si>
  <si>
    <t>Константиновна</t>
  </si>
  <si>
    <t>sch25942/edu023337/9/8g5766vr</t>
  </si>
  <si>
    <t>Шайхутдинов</t>
  </si>
  <si>
    <t>Данис</t>
  </si>
  <si>
    <t>Денисович</t>
  </si>
  <si>
    <t>sch25942/edu023337/9/8g57r6vr</t>
  </si>
  <si>
    <t>Салимова</t>
  </si>
  <si>
    <t>Алсу</t>
  </si>
  <si>
    <t>sch25942/edu023337/9/7wvz345q</t>
  </si>
  <si>
    <t>Досумбетова</t>
  </si>
  <si>
    <t>Азалия</t>
  </si>
  <si>
    <t>sch25942/edu023337/9/8g57q65r</t>
  </si>
  <si>
    <t>Ганеев</t>
  </si>
  <si>
    <t>Арсений</t>
  </si>
  <si>
    <t>sch25942/edu023337/9/w6562954</t>
  </si>
  <si>
    <t>Хасанов</t>
  </si>
  <si>
    <t>Вадим</t>
  </si>
  <si>
    <t>Ранжированный список участников школьного этапа всероссийской олимпиады школьников 
по химии в 9 классах в 2025-2026 учебном году</t>
  </si>
  <si>
    <t>14.10.2025</t>
  </si>
  <si>
    <t>Елена Гермагеновна</t>
  </si>
  <si>
    <t>Ранжированный список участников школьного этапа всероссийской олимпиады школьников 
по химии в 10  классах в 2025-2026 учебном году</t>
  </si>
  <si>
    <t>sch251042/edu023337/10/wz52w6vr</t>
  </si>
  <si>
    <t>Зузеева</t>
  </si>
  <si>
    <t>Анастасия</t>
  </si>
  <si>
    <t>Игоревна</t>
  </si>
  <si>
    <t>призёр</t>
  </si>
  <si>
    <t xml:space="preserve"> 10.07.2011</t>
  </si>
  <si>
    <t>29.12.2011</t>
  </si>
  <si>
    <t>Ирекович</t>
  </si>
  <si>
    <t>Наилевич</t>
  </si>
  <si>
    <t>Русланович</t>
  </si>
  <si>
    <t>22.04.2010</t>
  </si>
  <si>
    <t>31.01.2010</t>
  </si>
  <si>
    <t>Вадимович</t>
  </si>
  <si>
    <t>30.04.2010</t>
  </si>
  <si>
    <t>Раисовна</t>
  </si>
  <si>
    <t>17.10.2010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</si>
  <si>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</si>
  <si>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</si>
  <si>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</si>
  <si>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участник</t>
  </si>
  <si>
    <t>Гибадуллина</t>
  </si>
  <si>
    <t>Вилена</t>
  </si>
  <si>
    <t>Тагировна</t>
  </si>
  <si>
    <t>10.09.2010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</si>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</sst>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&quot;.&quot;mm&quot;.&quot;yyyy"/>
    <numFmt numFmtId="165" formatCode="[$-419]General"/>
    <numFmt numFmtId="166" formatCode="0.0%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 wrapText="1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1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zoomScaleNormal="100" workbookViewId="0">
      <selection activeCell="B18" sqref="B18:G20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3" t="s">
        <v>42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2" t="s">
        <v>31</v>
      </c>
      <c r="R2" s="13">
        <f>COUNTA(M11:M16)</f>
        <v>6</v>
      </c>
    </row>
    <row r="3" spans="1:21" x14ac:dyDescent="0.25">
      <c r="B3" s="11"/>
      <c r="C3" s="48"/>
      <c r="D3" s="48"/>
      <c r="E3" s="48"/>
      <c r="F3" s="48"/>
      <c r="G3" s="48"/>
      <c r="H3" s="49"/>
      <c r="I3" s="48"/>
      <c r="J3" s="48"/>
      <c r="K3" s="48"/>
      <c r="L3" s="48"/>
      <c r="M3" s="48"/>
      <c r="N3" s="48"/>
      <c r="O3" s="48"/>
      <c r="P3" s="48"/>
      <c r="Q3" s="12"/>
      <c r="R3" s="13"/>
    </row>
    <row r="4" spans="1:21" x14ac:dyDescent="0.25">
      <c r="A4" s="45" t="s">
        <v>0</v>
      </c>
      <c r="B4" s="15"/>
      <c r="C4" s="45" t="s">
        <v>43</v>
      </c>
      <c r="E4" s="16" t="s">
        <v>21</v>
      </c>
      <c r="F4" s="17"/>
      <c r="Q4" s="18" t="s">
        <v>32</v>
      </c>
      <c r="R4" s="19">
        <f>COUNTIF(P11:P16,"победитель")</f>
        <v>1</v>
      </c>
    </row>
    <row r="5" spans="1:21" x14ac:dyDescent="0.25">
      <c r="A5" s="45" t="s">
        <v>36</v>
      </c>
      <c r="B5" s="15"/>
      <c r="C5" s="45" t="s">
        <v>12</v>
      </c>
      <c r="E5" s="16" t="s">
        <v>22</v>
      </c>
      <c r="F5" s="17"/>
      <c r="Q5" s="18" t="s">
        <v>33</v>
      </c>
      <c r="R5" s="13">
        <f>COUNTIF(P11:P16,"призер")</f>
        <v>0</v>
      </c>
    </row>
    <row r="6" spans="1:21" x14ac:dyDescent="0.25">
      <c r="A6" s="45" t="s">
        <v>1</v>
      </c>
      <c r="B6" s="15"/>
      <c r="C6" s="45" t="s">
        <v>40</v>
      </c>
      <c r="E6" s="17"/>
      <c r="F6" s="17"/>
      <c r="Q6" s="18" t="s">
        <v>34</v>
      </c>
      <c r="R6" s="13">
        <f>COUNTIF(P11:P16,"участник")</f>
        <v>5</v>
      </c>
    </row>
    <row r="7" spans="1:21" x14ac:dyDescent="0.25">
      <c r="A7" s="45" t="s">
        <v>5</v>
      </c>
      <c r="B7" s="15"/>
      <c r="C7" s="45">
        <v>8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5" t="s">
        <v>7</v>
      </c>
      <c r="B8" s="15"/>
      <c r="C8" s="46" t="s">
        <v>118</v>
      </c>
      <c r="F8" s="17"/>
      <c r="Q8" s="22" t="s">
        <v>30</v>
      </c>
      <c r="R8" s="21">
        <f>(R4+R5)/R2</f>
        <v>0.16666666666666666</v>
      </c>
    </row>
    <row r="9" spans="1:21" x14ac:dyDescent="0.25">
      <c r="C9" s="62" t="s">
        <v>23</v>
      </c>
      <c r="D9" s="62"/>
      <c r="E9" s="14">
        <v>50</v>
      </c>
      <c r="G9" s="18" t="s">
        <v>41</v>
      </c>
      <c r="H9" s="51">
        <f>E9/2</f>
        <v>25</v>
      </c>
      <c r="J9" s="23" t="s">
        <v>13</v>
      </c>
      <c r="K9" s="24">
        <f>MAX(M11:M16)</f>
        <v>23.5</v>
      </c>
      <c r="L9" s="25" t="str">
        <f>IF(K9*100/E9&gt;=50,"победитель","участник")</f>
        <v>участник</v>
      </c>
      <c r="P9" s="26">
        <f>R8-45%</f>
        <v>-0.28333333333333333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0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5">
      <c r="A11" s="28">
        <v>4</v>
      </c>
      <c r="B11" s="47" t="s">
        <v>12</v>
      </c>
      <c r="C11" s="34" t="s">
        <v>63</v>
      </c>
      <c r="D11" s="34" t="s">
        <v>64</v>
      </c>
      <c r="E11" s="34" t="s">
        <v>65</v>
      </c>
      <c r="F11" s="56">
        <v>40457</v>
      </c>
      <c r="G11" s="36" t="s">
        <v>52</v>
      </c>
      <c r="H11" s="36" t="s">
        <v>53</v>
      </c>
      <c r="I11" s="37" t="s">
        <v>53</v>
      </c>
      <c r="J11" s="37" t="s">
        <v>54</v>
      </c>
      <c r="K11" s="38" t="s">
        <v>55</v>
      </c>
      <c r="L11" s="39" t="s">
        <v>62</v>
      </c>
      <c r="M11" s="40">
        <v>23.5</v>
      </c>
      <c r="N11" s="31">
        <f t="shared" ref="N11:N16" si="0">IF(M11="","",M11/$E$9)</f>
        <v>0.47</v>
      </c>
      <c r="O11" s="31">
        <f t="shared" ref="O11:O16" si="1">IF(M11="","",M11/$K$9)</f>
        <v>1</v>
      </c>
      <c r="P11" s="41" t="s">
        <v>72</v>
      </c>
      <c r="Q11" s="37" t="s">
        <v>119</v>
      </c>
      <c r="R11" s="42" t="s">
        <v>54</v>
      </c>
    </row>
    <row r="12" spans="1:21" s="32" customFormat="1" ht="12.95" customHeight="1" x14ac:dyDescent="0.25">
      <c r="A12" s="28">
        <v>2</v>
      </c>
      <c r="B12" s="47" t="s">
        <v>12</v>
      </c>
      <c r="C12" s="34" t="s">
        <v>49</v>
      </c>
      <c r="D12" s="34" t="s">
        <v>50</v>
      </c>
      <c r="E12" s="34" t="s">
        <v>51</v>
      </c>
      <c r="F12" s="56">
        <v>40924</v>
      </c>
      <c r="G12" s="36" t="s">
        <v>52</v>
      </c>
      <c r="H12" s="36" t="s">
        <v>53</v>
      </c>
      <c r="I12" s="37" t="s">
        <v>53</v>
      </c>
      <c r="J12" s="37" t="s">
        <v>54</v>
      </c>
      <c r="K12" s="38" t="s">
        <v>55</v>
      </c>
      <c r="L12" s="39" t="s">
        <v>48</v>
      </c>
      <c r="M12" s="40">
        <v>12.5</v>
      </c>
      <c r="N12" s="31">
        <f t="shared" si="0"/>
        <v>0.25</v>
      </c>
      <c r="O12" s="31">
        <f t="shared" si="1"/>
        <v>0.53191489361702127</v>
      </c>
      <c r="P12" s="41" t="str">
        <f>IF(M12="","",IF($K$9=M12,$L$9,IF(M12&gt;=$H$9,"призер","участник")))</f>
        <v>участник</v>
      </c>
      <c r="Q12" s="37" t="s">
        <v>119</v>
      </c>
      <c r="R12" s="42" t="s">
        <v>54</v>
      </c>
    </row>
    <row r="13" spans="1:21" x14ac:dyDescent="0.25">
      <c r="A13" s="28">
        <v>3</v>
      </c>
      <c r="B13" s="47" t="s">
        <v>12</v>
      </c>
      <c r="C13" s="34" t="s">
        <v>58</v>
      </c>
      <c r="D13" s="34" t="s">
        <v>59</v>
      </c>
      <c r="E13" s="34" t="s">
        <v>60</v>
      </c>
      <c r="F13" s="57">
        <v>40845</v>
      </c>
      <c r="G13" s="36" t="s">
        <v>52</v>
      </c>
      <c r="H13" s="36" t="s">
        <v>53</v>
      </c>
      <c r="I13" s="43" t="s">
        <v>61</v>
      </c>
      <c r="J13" s="43" t="s">
        <v>54</v>
      </c>
      <c r="K13" s="44" t="s">
        <v>55</v>
      </c>
      <c r="L13" s="39" t="s">
        <v>57</v>
      </c>
      <c r="M13" s="40">
        <v>12.5</v>
      </c>
      <c r="N13" s="31">
        <f t="shared" si="0"/>
        <v>0.25</v>
      </c>
      <c r="O13" s="31">
        <f t="shared" si="1"/>
        <v>0.53191489361702127</v>
      </c>
      <c r="P13" s="41" t="str">
        <f>IF(M13="","",IF($K$9=M13,$L$9,IF(M13&gt;=$H$9,"призер","участник")))</f>
        <v>участник</v>
      </c>
      <c r="Q13" s="37" t="s">
        <v>119</v>
      </c>
      <c r="R13" s="42" t="s">
        <v>54</v>
      </c>
    </row>
    <row r="14" spans="1:21" x14ac:dyDescent="0.25">
      <c r="A14" s="28">
        <v>1</v>
      </c>
      <c r="B14" s="47" t="s">
        <v>12</v>
      </c>
      <c r="C14" s="34" t="s">
        <v>45</v>
      </c>
      <c r="D14" s="34" t="s">
        <v>46</v>
      </c>
      <c r="E14" s="34" t="s">
        <v>47</v>
      </c>
      <c r="F14" s="56">
        <v>40600</v>
      </c>
      <c r="G14" s="36" t="s">
        <v>52</v>
      </c>
      <c r="H14" s="36" t="s">
        <v>53</v>
      </c>
      <c r="I14" s="37" t="s">
        <v>53</v>
      </c>
      <c r="J14" s="37" t="s">
        <v>54</v>
      </c>
      <c r="K14" s="38" t="s">
        <v>56</v>
      </c>
      <c r="L14" s="39" t="s">
        <v>44</v>
      </c>
      <c r="M14" s="40">
        <v>12</v>
      </c>
      <c r="N14" s="31">
        <f t="shared" si="0"/>
        <v>0.24</v>
      </c>
      <c r="O14" s="31">
        <f t="shared" si="1"/>
        <v>0.51063829787234039</v>
      </c>
      <c r="P14" s="41" t="str">
        <f>IF(M14="","",IF($K$9=M14,$L$9,IF(M14&gt;=$H$9,"призер","участник")))</f>
        <v>участник</v>
      </c>
      <c r="Q14" s="37" t="s">
        <v>119</v>
      </c>
      <c r="R14" s="42" t="s">
        <v>54</v>
      </c>
    </row>
    <row r="15" spans="1:21" x14ac:dyDescent="0.25">
      <c r="A15" s="28">
        <v>5</v>
      </c>
      <c r="B15" s="47" t="s">
        <v>12</v>
      </c>
      <c r="C15" s="34" t="s">
        <v>67</v>
      </c>
      <c r="D15" s="34" t="s">
        <v>68</v>
      </c>
      <c r="E15" s="34" t="s">
        <v>128</v>
      </c>
      <c r="F15" s="56" t="s">
        <v>126</v>
      </c>
      <c r="G15" s="36" t="s">
        <v>52</v>
      </c>
      <c r="H15" s="36" t="s">
        <v>53</v>
      </c>
      <c r="I15" s="37" t="s">
        <v>53</v>
      </c>
      <c r="J15" s="37" t="s">
        <v>54</v>
      </c>
      <c r="K15" s="38" t="s">
        <v>55</v>
      </c>
      <c r="L15" s="39" t="s">
        <v>66</v>
      </c>
      <c r="M15" s="40">
        <v>12</v>
      </c>
      <c r="N15" s="31">
        <f t="shared" si="0"/>
        <v>0.24</v>
      </c>
      <c r="O15" s="31">
        <f t="shared" si="1"/>
        <v>0.51063829787234039</v>
      </c>
      <c r="P15" s="41" t="str">
        <f>IF(M15="","",IF($K$9=M15,$L$9,IF(M15&gt;=$H$9,"призер","участник")))</f>
        <v>участник</v>
      </c>
      <c r="Q15" s="37" t="s">
        <v>119</v>
      </c>
      <c r="R15" s="42" t="s">
        <v>54</v>
      </c>
    </row>
    <row r="16" spans="1:21" x14ac:dyDescent="0.25">
      <c r="A16" s="28">
        <v>6</v>
      </c>
      <c r="B16" s="47" t="s">
        <v>12</v>
      </c>
      <c r="C16" s="34" t="s">
        <v>70</v>
      </c>
      <c r="D16" s="34" t="s">
        <v>71</v>
      </c>
      <c r="E16" s="34" t="s">
        <v>129</v>
      </c>
      <c r="F16" s="56" t="s">
        <v>127</v>
      </c>
      <c r="G16" s="36" t="s">
        <v>52</v>
      </c>
      <c r="H16" s="36" t="s">
        <v>53</v>
      </c>
      <c r="I16" s="37" t="s">
        <v>53</v>
      </c>
      <c r="J16" s="37" t="s">
        <v>54</v>
      </c>
      <c r="K16" s="38" t="s">
        <v>55</v>
      </c>
      <c r="L16" s="39" t="s">
        <v>69</v>
      </c>
      <c r="M16" s="40">
        <v>4</v>
      </c>
      <c r="N16" s="31">
        <f t="shared" si="0"/>
        <v>0.08</v>
      </c>
      <c r="O16" s="31">
        <f t="shared" si="1"/>
        <v>0.1702127659574468</v>
      </c>
      <c r="P16" s="41" t="str">
        <f>IF(M16="","",IF($K$9=M16,$L$9,IF(M16&gt;=$H$9,"призер","участник")))</f>
        <v>участник</v>
      </c>
      <c r="Q16" s="37" t="s">
        <v>119</v>
      </c>
      <c r="R16" s="42" t="s">
        <v>54</v>
      </c>
    </row>
    <row r="18" spans="2:6" x14ac:dyDescent="0.25">
      <c r="B18" s="10" t="s">
        <v>137</v>
      </c>
      <c r="F18" s="10" t="s">
        <v>138</v>
      </c>
    </row>
    <row r="20" spans="2:6" x14ac:dyDescent="0.25">
      <c r="B20" s="10" t="s">
        <v>139</v>
      </c>
    </row>
  </sheetData>
  <protectedRanges>
    <protectedRange sqref="N11:N16" name="Диапазон1_3_1"/>
    <protectedRange sqref="O11:O16" name="Диапазон1_1_1_1"/>
    <protectedRange sqref="P11:P16" name="Диапазон1_2_1_1_1"/>
  </protectedRanges>
  <autoFilter ref="A10:R10">
    <sortState ref="A11:R16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topLeftCell="B1" zoomScaleNormal="100" workbookViewId="0">
      <selection activeCell="M11" sqref="M11:M2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3" t="s">
        <v>117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2" t="s">
        <v>31</v>
      </c>
      <c r="R2" s="13">
        <v>13</v>
      </c>
    </row>
    <row r="3" spans="1:21" x14ac:dyDescent="0.25">
      <c r="B3" s="11"/>
      <c r="C3" s="48"/>
      <c r="D3" s="48"/>
      <c r="E3" s="48"/>
      <c r="F3" s="48"/>
      <c r="G3" s="48"/>
      <c r="H3" s="49"/>
      <c r="I3" s="48"/>
      <c r="J3" s="48"/>
      <c r="K3" s="48"/>
      <c r="L3" s="48"/>
      <c r="M3" s="48"/>
      <c r="N3" s="48"/>
      <c r="O3" s="48"/>
      <c r="P3" s="48"/>
      <c r="Q3" s="12"/>
      <c r="R3" s="13"/>
    </row>
    <row r="4" spans="1:21" x14ac:dyDescent="0.25">
      <c r="A4" s="45" t="s">
        <v>0</v>
      </c>
      <c r="B4" s="15"/>
      <c r="C4" s="45" t="s">
        <v>43</v>
      </c>
      <c r="E4" s="16" t="s">
        <v>21</v>
      </c>
      <c r="F4" s="17"/>
      <c r="Q4" s="18" t="s">
        <v>32</v>
      </c>
      <c r="R4" s="19">
        <f>COUNTIF(P11:P22,"победитель")</f>
        <v>1</v>
      </c>
    </row>
    <row r="5" spans="1:21" x14ac:dyDescent="0.25">
      <c r="A5" s="45" t="s">
        <v>36</v>
      </c>
      <c r="B5" s="15"/>
      <c r="C5" s="45" t="s">
        <v>12</v>
      </c>
      <c r="E5" s="16" t="s">
        <v>22</v>
      </c>
      <c r="F5" s="17"/>
      <c r="Q5" s="18" t="s">
        <v>33</v>
      </c>
      <c r="R5" s="13">
        <v>5</v>
      </c>
    </row>
    <row r="6" spans="1:21" x14ac:dyDescent="0.25">
      <c r="A6" s="45" t="s">
        <v>1</v>
      </c>
      <c r="B6" s="15"/>
      <c r="C6" s="45" t="s">
        <v>40</v>
      </c>
      <c r="E6" s="17"/>
      <c r="F6" s="17"/>
      <c r="Q6" s="18" t="s">
        <v>34</v>
      </c>
      <c r="R6" s="13">
        <f>COUNTIF(P11:P22,"участник")</f>
        <v>6</v>
      </c>
    </row>
    <row r="7" spans="1:21" x14ac:dyDescent="0.25">
      <c r="A7" s="45" t="s">
        <v>5</v>
      </c>
      <c r="B7" s="15"/>
      <c r="C7" s="45">
        <v>9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5" t="s">
        <v>7</v>
      </c>
      <c r="B8" s="15"/>
      <c r="C8" s="46" t="s">
        <v>118</v>
      </c>
      <c r="F8" s="17"/>
      <c r="Q8" s="22" t="s">
        <v>30</v>
      </c>
      <c r="R8" s="21">
        <f>(R4+R5)/R2</f>
        <v>0.46153846153846156</v>
      </c>
    </row>
    <row r="9" spans="1:21" x14ac:dyDescent="0.25">
      <c r="C9" s="62" t="s">
        <v>23</v>
      </c>
      <c r="D9" s="62"/>
      <c r="E9" s="14">
        <v>50</v>
      </c>
      <c r="G9" s="18" t="s">
        <v>41</v>
      </c>
      <c r="H9" s="52">
        <f>E9/2</f>
        <v>25</v>
      </c>
      <c r="J9" s="23" t="s">
        <v>13</v>
      </c>
      <c r="K9" s="24">
        <f>MAX(M11:M22)</f>
        <v>40.5</v>
      </c>
      <c r="L9" s="25" t="str">
        <f>IF(K9*100/E9&gt;=50,"победитель","участник")</f>
        <v>победитель</v>
      </c>
      <c r="P9" s="26">
        <f>R8-45%</f>
        <v>1.1538461538461553E-2</v>
      </c>
      <c r="Q9" s="18" t="s">
        <v>25</v>
      </c>
      <c r="R9" s="27">
        <f>IF((R2*P9)&gt;0,(R2*P9),0)</f>
        <v>0.15000000000000019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0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7" t="s">
        <v>12</v>
      </c>
      <c r="C11" s="34" t="s">
        <v>74</v>
      </c>
      <c r="D11" s="34" t="s">
        <v>75</v>
      </c>
      <c r="E11" s="34" t="s">
        <v>76</v>
      </c>
      <c r="F11" s="54">
        <v>40254</v>
      </c>
      <c r="G11" s="36" t="s">
        <v>52</v>
      </c>
      <c r="H11" s="36" t="s">
        <v>53</v>
      </c>
      <c r="I11" s="37" t="s">
        <v>53</v>
      </c>
      <c r="J11" s="37" t="s">
        <v>54</v>
      </c>
      <c r="K11" s="38" t="s">
        <v>77</v>
      </c>
      <c r="L11" s="39" t="s">
        <v>73</v>
      </c>
      <c r="M11" s="40">
        <v>40.5</v>
      </c>
      <c r="N11" s="31">
        <f t="shared" ref="N11:N23" si="0">IF(M11="","",M11/$E$9)</f>
        <v>0.81</v>
      </c>
      <c r="O11" s="31">
        <f t="shared" ref="O11:O23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119</v>
      </c>
      <c r="R11" s="42" t="s">
        <v>54</v>
      </c>
    </row>
    <row r="12" spans="1:21" s="32" customFormat="1" ht="12.95" customHeight="1" x14ac:dyDescent="0.2">
      <c r="A12" s="28">
        <v>2</v>
      </c>
      <c r="B12" s="47" t="s">
        <v>12</v>
      </c>
      <c r="C12" s="34" t="s">
        <v>79</v>
      </c>
      <c r="D12" s="34" t="s">
        <v>80</v>
      </c>
      <c r="E12" s="34" t="s">
        <v>81</v>
      </c>
      <c r="F12" s="54" t="s">
        <v>136</v>
      </c>
      <c r="G12" s="36" t="s">
        <v>52</v>
      </c>
      <c r="H12" s="36" t="s">
        <v>53</v>
      </c>
      <c r="I12" s="37" t="s">
        <v>53</v>
      </c>
      <c r="J12" s="37" t="s">
        <v>54</v>
      </c>
      <c r="K12" s="38" t="s">
        <v>77</v>
      </c>
      <c r="L12" s="39" t="s">
        <v>78</v>
      </c>
      <c r="M12" s="40">
        <v>29.25</v>
      </c>
      <c r="N12" s="31">
        <f t="shared" si="0"/>
        <v>0.58499999999999996</v>
      </c>
      <c r="O12" s="31">
        <f t="shared" si="1"/>
        <v>0.72222222222222221</v>
      </c>
      <c r="P12" s="41" t="str">
        <f>IF(M12="","",IF($K$9=M12,$L$9,IF(M12&gt;=$H$9,"призер","участник")))</f>
        <v>призер</v>
      </c>
      <c r="Q12" s="37" t="s">
        <v>119</v>
      </c>
      <c r="R12" s="42" t="s">
        <v>54</v>
      </c>
    </row>
    <row r="13" spans="1:21" x14ac:dyDescent="0.25">
      <c r="A13" s="28">
        <v>3</v>
      </c>
      <c r="B13" s="47" t="s">
        <v>12</v>
      </c>
      <c r="C13" s="34" t="s">
        <v>115</v>
      </c>
      <c r="D13" s="34" t="s">
        <v>116</v>
      </c>
      <c r="E13" s="34" t="s">
        <v>51</v>
      </c>
      <c r="F13" s="54">
        <v>40442</v>
      </c>
      <c r="G13" s="36" t="s">
        <v>52</v>
      </c>
      <c r="H13" s="36" t="s">
        <v>53</v>
      </c>
      <c r="I13" s="37" t="s">
        <v>53</v>
      </c>
      <c r="J13" s="37" t="s">
        <v>54</v>
      </c>
      <c r="K13" s="38" t="s">
        <v>77</v>
      </c>
      <c r="L13" s="39" t="s">
        <v>114</v>
      </c>
      <c r="M13" s="40">
        <v>25</v>
      </c>
      <c r="N13" s="31">
        <f t="shared" si="0"/>
        <v>0.5</v>
      </c>
      <c r="O13" s="31">
        <f t="shared" si="1"/>
        <v>0.61728395061728392</v>
      </c>
      <c r="P13" s="41" t="str">
        <f>IF(M13="","",IF($K$9=M13,$L$9,IF(M13&gt;=$H$9,"призер","участник")))</f>
        <v>призер</v>
      </c>
      <c r="Q13" s="37" t="s">
        <v>119</v>
      </c>
      <c r="R13" s="42" t="s">
        <v>54</v>
      </c>
    </row>
    <row r="14" spans="1:21" x14ac:dyDescent="0.25">
      <c r="A14" s="28">
        <v>4</v>
      </c>
      <c r="B14" s="47" t="s">
        <v>12</v>
      </c>
      <c r="C14" s="34" t="s">
        <v>83</v>
      </c>
      <c r="D14" s="34" t="s">
        <v>84</v>
      </c>
      <c r="E14" s="34" t="s">
        <v>85</v>
      </c>
      <c r="F14" s="55">
        <v>40327</v>
      </c>
      <c r="G14" s="36" t="s">
        <v>52</v>
      </c>
      <c r="H14" s="36" t="s">
        <v>53</v>
      </c>
      <c r="I14" s="43" t="s">
        <v>53</v>
      </c>
      <c r="J14" s="43" t="s">
        <v>54</v>
      </c>
      <c r="K14" s="44" t="s">
        <v>77</v>
      </c>
      <c r="L14" s="39" t="s">
        <v>82</v>
      </c>
      <c r="M14" s="40">
        <v>24</v>
      </c>
      <c r="N14" s="31">
        <f t="shared" si="0"/>
        <v>0.48</v>
      </c>
      <c r="O14" s="31">
        <f t="shared" si="1"/>
        <v>0.59259259259259256</v>
      </c>
      <c r="P14" s="41" t="s">
        <v>125</v>
      </c>
      <c r="Q14" s="37" t="s">
        <v>119</v>
      </c>
      <c r="R14" s="42" t="s">
        <v>54</v>
      </c>
    </row>
    <row r="15" spans="1:21" x14ac:dyDescent="0.25">
      <c r="A15" s="28">
        <v>5</v>
      </c>
      <c r="B15" s="47" t="s">
        <v>12</v>
      </c>
      <c r="C15" s="34" t="s">
        <v>87</v>
      </c>
      <c r="D15" s="34" t="s">
        <v>88</v>
      </c>
      <c r="E15" s="34" t="s">
        <v>89</v>
      </c>
      <c r="F15" s="54">
        <v>40445</v>
      </c>
      <c r="G15" s="36" t="s">
        <v>52</v>
      </c>
      <c r="H15" s="36" t="s">
        <v>53</v>
      </c>
      <c r="I15" s="43" t="s">
        <v>53</v>
      </c>
      <c r="J15" s="43" t="s">
        <v>54</v>
      </c>
      <c r="K15" s="38" t="s">
        <v>77</v>
      </c>
      <c r="L15" s="39" t="s">
        <v>86</v>
      </c>
      <c r="M15" s="40">
        <v>20</v>
      </c>
      <c r="N15" s="31">
        <f t="shared" si="0"/>
        <v>0.4</v>
      </c>
      <c r="O15" s="31">
        <f t="shared" si="1"/>
        <v>0.49382716049382713</v>
      </c>
      <c r="P15" s="41" t="s">
        <v>125</v>
      </c>
      <c r="Q15" s="37" t="s">
        <v>119</v>
      </c>
      <c r="R15" s="42" t="s">
        <v>54</v>
      </c>
    </row>
    <row r="16" spans="1:21" x14ac:dyDescent="0.25">
      <c r="A16" s="28">
        <v>6</v>
      </c>
      <c r="B16" s="47" t="s">
        <v>12</v>
      </c>
      <c r="C16" s="34" t="s">
        <v>91</v>
      </c>
      <c r="D16" s="34" t="s">
        <v>68</v>
      </c>
      <c r="E16" s="34" t="s">
        <v>133</v>
      </c>
      <c r="F16" s="54" t="s">
        <v>132</v>
      </c>
      <c r="G16" s="36" t="s">
        <v>52</v>
      </c>
      <c r="H16" s="36" t="s">
        <v>53</v>
      </c>
      <c r="I16" s="37" t="s">
        <v>53</v>
      </c>
      <c r="J16" s="37" t="s">
        <v>54</v>
      </c>
      <c r="K16" s="38" t="s">
        <v>95</v>
      </c>
      <c r="L16" s="39" t="s">
        <v>90</v>
      </c>
      <c r="M16" s="40">
        <v>16</v>
      </c>
      <c r="N16" s="31">
        <f t="shared" si="0"/>
        <v>0.32</v>
      </c>
      <c r="O16" s="31">
        <f t="shared" si="1"/>
        <v>0.39506172839506171</v>
      </c>
      <c r="P16" s="41" t="s">
        <v>125</v>
      </c>
      <c r="Q16" s="37" t="s">
        <v>119</v>
      </c>
      <c r="R16" s="42" t="s">
        <v>54</v>
      </c>
    </row>
    <row r="17" spans="1:18" x14ac:dyDescent="0.25">
      <c r="A17" s="28">
        <v>7</v>
      </c>
      <c r="B17" s="47" t="s">
        <v>12</v>
      </c>
      <c r="C17" s="34" t="s">
        <v>109</v>
      </c>
      <c r="D17" s="34" t="s">
        <v>110</v>
      </c>
      <c r="E17" s="34" t="s">
        <v>81</v>
      </c>
      <c r="F17" s="54">
        <v>40444</v>
      </c>
      <c r="G17" s="36" t="s">
        <v>52</v>
      </c>
      <c r="H17" s="36" t="s">
        <v>53</v>
      </c>
      <c r="I17" s="37" t="s">
        <v>53</v>
      </c>
      <c r="J17" s="37" t="s">
        <v>54</v>
      </c>
      <c r="K17" s="38" t="s">
        <v>95</v>
      </c>
      <c r="L17" s="39" t="s">
        <v>108</v>
      </c>
      <c r="M17" s="40">
        <v>11.5</v>
      </c>
      <c r="N17" s="31">
        <f t="shared" si="0"/>
        <v>0.23</v>
      </c>
      <c r="O17" s="31">
        <f t="shared" si="1"/>
        <v>0.2839506172839506</v>
      </c>
      <c r="P17" s="41" t="str">
        <f>IF(M17="","",IF($K$9=M17,$L$9,IF(M17&gt;=$H$9,"призер","участник")))</f>
        <v>участник</v>
      </c>
      <c r="Q17" s="37" t="s">
        <v>119</v>
      </c>
      <c r="R17" s="42" t="s">
        <v>54</v>
      </c>
    </row>
    <row r="18" spans="1:18" x14ac:dyDescent="0.25">
      <c r="A18" s="28">
        <v>8</v>
      </c>
      <c r="B18" s="47" t="s">
        <v>12</v>
      </c>
      <c r="C18" s="34" t="s">
        <v>112</v>
      </c>
      <c r="D18" s="34" t="s">
        <v>113</v>
      </c>
      <c r="E18" s="34" t="s">
        <v>130</v>
      </c>
      <c r="F18" s="54" t="s">
        <v>131</v>
      </c>
      <c r="G18" s="36" t="s">
        <v>52</v>
      </c>
      <c r="H18" s="36" t="s">
        <v>53</v>
      </c>
      <c r="I18" s="37" t="s">
        <v>53</v>
      </c>
      <c r="J18" s="37" t="s">
        <v>54</v>
      </c>
      <c r="K18" s="38" t="s">
        <v>95</v>
      </c>
      <c r="L18" s="39" t="s">
        <v>111</v>
      </c>
      <c r="M18" s="40">
        <v>11.5</v>
      </c>
      <c r="N18" s="31">
        <f t="shared" si="0"/>
        <v>0.23</v>
      </c>
      <c r="O18" s="31">
        <f t="shared" si="1"/>
        <v>0.2839506172839506</v>
      </c>
      <c r="P18" s="41" t="str">
        <f>IF(M18="","",IF($K$9=M18,$L$9,IF(M18&gt;=$H$9,"призер","участник")))</f>
        <v>участник</v>
      </c>
      <c r="Q18" s="37" t="s">
        <v>119</v>
      </c>
      <c r="R18" s="42" t="s">
        <v>54</v>
      </c>
    </row>
    <row r="19" spans="1:18" x14ac:dyDescent="0.25">
      <c r="A19" s="28">
        <v>9</v>
      </c>
      <c r="B19" s="47" t="s">
        <v>12</v>
      </c>
      <c r="C19" s="34" t="s">
        <v>98</v>
      </c>
      <c r="D19" s="34" t="s">
        <v>99</v>
      </c>
      <c r="E19" s="34" t="s">
        <v>100</v>
      </c>
      <c r="F19" s="54">
        <v>40195</v>
      </c>
      <c r="G19" s="36" t="s">
        <v>52</v>
      </c>
      <c r="H19" s="36" t="s">
        <v>53</v>
      </c>
      <c r="I19" s="37" t="s">
        <v>53</v>
      </c>
      <c r="J19" s="37" t="s">
        <v>54</v>
      </c>
      <c r="K19" s="38" t="s">
        <v>95</v>
      </c>
      <c r="L19" s="39" t="s">
        <v>97</v>
      </c>
      <c r="M19" s="40">
        <v>10.75</v>
      </c>
      <c r="N19" s="31">
        <f t="shared" si="0"/>
        <v>0.215</v>
      </c>
      <c r="O19" s="31">
        <f t="shared" si="1"/>
        <v>0.26543209876543211</v>
      </c>
      <c r="P19" s="41" t="str">
        <f>IF(M19="","",IF($K$9=M19,$L$9,IF(M19&gt;=$H$9,"призер","участник")))</f>
        <v>участник</v>
      </c>
      <c r="Q19" s="37" t="s">
        <v>119</v>
      </c>
      <c r="R19" s="42" t="s">
        <v>54</v>
      </c>
    </row>
    <row r="20" spans="1:18" x14ac:dyDescent="0.25">
      <c r="A20" s="28">
        <v>10</v>
      </c>
      <c r="B20" s="47" t="s">
        <v>12</v>
      </c>
      <c r="C20" s="34" t="s">
        <v>102</v>
      </c>
      <c r="D20" s="34" t="s">
        <v>103</v>
      </c>
      <c r="E20" s="34" t="s">
        <v>104</v>
      </c>
      <c r="F20" s="54">
        <v>40537</v>
      </c>
      <c r="G20" s="36" t="s">
        <v>52</v>
      </c>
      <c r="H20" s="36" t="s">
        <v>53</v>
      </c>
      <c r="I20" s="37" t="s">
        <v>53</v>
      </c>
      <c r="J20" s="37" t="s">
        <v>54</v>
      </c>
      <c r="K20" s="38" t="s">
        <v>95</v>
      </c>
      <c r="L20" s="39" t="s">
        <v>101</v>
      </c>
      <c r="M20" s="40">
        <v>8</v>
      </c>
      <c r="N20" s="31">
        <f t="shared" si="0"/>
        <v>0.16</v>
      </c>
      <c r="O20" s="31">
        <f t="shared" si="1"/>
        <v>0.19753086419753085</v>
      </c>
      <c r="P20" s="41" t="str">
        <f>IF(M20="","",IF($K$9=M20,$L$9,IF(M20&gt;=$H$9,"призер","участник")))</f>
        <v>участник</v>
      </c>
      <c r="Q20" s="37" t="s">
        <v>119</v>
      </c>
      <c r="R20" s="42" t="s">
        <v>54</v>
      </c>
    </row>
    <row r="21" spans="1:18" x14ac:dyDescent="0.25">
      <c r="A21" s="59">
        <v>11</v>
      </c>
      <c r="B21" s="58" t="s">
        <v>12</v>
      </c>
      <c r="C21" s="58" t="s">
        <v>141</v>
      </c>
      <c r="D21" s="58" t="s">
        <v>142</v>
      </c>
      <c r="E21" s="58" t="s">
        <v>143</v>
      </c>
      <c r="F21" s="58" t="s">
        <v>144</v>
      </c>
      <c r="G21" s="59" t="s">
        <v>52</v>
      </c>
      <c r="H21" s="59" t="s">
        <v>53</v>
      </c>
      <c r="I21" s="60" t="s">
        <v>53</v>
      </c>
      <c r="J21" s="58" t="s">
        <v>54</v>
      </c>
      <c r="K21" s="59" t="s">
        <v>95</v>
      </c>
      <c r="L21" s="58" t="s">
        <v>96</v>
      </c>
      <c r="M21" s="59">
        <v>8</v>
      </c>
      <c r="N21" s="31">
        <f t="shared" si="0"/>
        <v>0.16</v>
      </c>
      <c r="O21" s="31">
        <f t="shared" si="1"/>
        <v>0.19753086419753085</v>
      </c>
      <c r="P21" s="59" t="s">
        <v>140</v>
      </c>
      <c r="Q21" s="58" t="s">
        <v>119</v>
      </c>
      <c r="R21" s="58" t="s">
        <v>54</v>
      </c>
    </row>
    <row r="22" spans="1:18" x14ac:dyDescent="0.25">
      <c r="A22" s="28">
        <v>12</v>
      </c>
      <c r="B22" s="47" t="s">
        <v>12</v>
      </c>
      <c r="C22" s="34" t="s">
        <v>106</v>
      </c>
      <c r="D22" s="34" t="s">
        <v>107</v>
      </c>
      <c r="E22" s="34" t="s">
        <v>135</v>
      </c>
      <c r="F22" s="54" t="s">
        <v>134</v>
      </c>
      <c r="G22" s="36" t="s">
        <v>52</v>
      </c>
      <c r="H22" s="36" t="s">
        <v>53</v>
      </c>
      <c r="I22" s="37" t="s">
        <v>53</v>
      </c>
      <c r="J22" s="37" t="s">
        <v>54</v>
      </c>
      <c r="K22" s="38" t="s">
        <v>95</v>
      </c>
      <c r="L22" s="39" t="s">
        <v>105</v>
      </c>
      <c r="M22" s="40">
        <v>7</v>
      </c>
      <c r="N22" s="31">
        <f t="shared" si="0"/>
        <v>0.14000000000000001</v>
      </c>
      <c r="O22" s="31">
        <f t="shared" si="1"/>
        <v>0.1728395061728395</v>
      </c>
      <c r="P22" s="41" t="str">
        <f>IF(M22="","",IF($K$9=M22,$L$9,IF(M22&gt;=$H$9,"призер","участник")))</f>
        <v>участник</v>
      </c>
      <c r="Q22" s="37" t="s">
        <v>119</v>
      </c>
      <c r="R22" s="42" t="s">
        <v>54</v>
      </c>
    </row>
    <row r="23" spans="1:18" x14ac:dyDescent="0.25">
      <c r="A23" s="28">
        <v>13</v>
      </c>
      <c r="B23" s="47" t="s">
        <v>12</v>
      </c>
      <c r="C23" s="34" t="s">
        <v>92</v>
      </c>
      <c r="D23" s="34" t="s">
        <v>93</v>
      </c>
      <c r="E23" s="34" t="s">
        <v>94</v>
      </c>
      <c r="F23" s="54">
        <v>40343</v>
      </c>
      <c r="G23" s="36" t="s">
        <v>52</v>
      </c>
      <c r="H23" s="36" t="s">
        <v>53</v>
      </c>
      <c r="I23" s="37" t="s">
        <v>53</v>
      </c>
      <c r="J23" s="37" t="s">
        <v>54</v>
      </c>
      <c r="K23" s="38" t="s">
        <v>95</v>
      </c>
      <c r="L23" s="39" t="s">
        <v>96</v>
      </c>
      <c r="M23" s="40">
        <v>5.25</v>
      </c>
      <c r="N23" s="31">
        <f t="shared" si="0"/>
        <v>0.105</v>
      </c>
      <c r="O23" s="31">
        <f t="shared" si="1"/>
        <v>0.12962962962962962</v>
      </c>
      <c r="P23" s="41" t="str">
        <f>IF(M23="","",IF($K$9=M23,$L$9,IF(M23&gt;=$H$9,"призер","участник")))</f>
        <v>участник</v>
      </c>
      <c r="Q23" s="37" t="s">
        <v>119</v>
      </c>
      <c r="R23" s="42" t="s">
        <v>54</v>
      </c>
    </row>
    <row r="24" spans="1:18" x14ac:dyDescent="0.25">
      <c r="B24" s="33"/>
    </row>
    <row r="25" spans="1:18" x14ac:dyDescent="0.25">
      <c r="C25" s="10" t="s">
        <v>137</v>
      </c>
      <c r="G25" s="10" t="s">
        <v>138</v>
      </c>
    </row>
    <row r="26" spans="1:18" x14ac:dyDescent="0.25">
      <c r="C26" s="10" t="s">
        <v>139</v>
      </c>
    </row>
  </sheetData>
  <protectedRanges>
    <protectedRange sqref="N11:N22" name="Диапазон1_3_1"/>
    <protectedRange sqref="O11:O22" name="Диапазон1_1_1_1"/>
    <protectedRange sqref="P11:P22" name="Диапазон1_2_1_1_1"/>
  </protectedRanges>
  <autoFilter ref="A10:R10">
    <sortState ref="A11:R24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zoomScaleNormal="100" workbookViewId="0">
      <selection activeCell="I15" sqref="I15:I16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3" t="s">
        <v>120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2" t="s">
        <v>31</v>
      </c>
      <c r="R2" s="13">
        <f>COUNTA(M11:M11)</f>
        <v>1</v>
      </c>
    </row>
    <row r="3" spans="1:21" x14ac:dyDescent="0.25">
      <c r="B3" s="11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5" t="s">
        <v>0</v>
      </c>
      <c r="B4" s="15"/>
      <c r="C4" s="45" t="s">
        <v>43</v>
      </c>
      <c r="E4" s="16" t="s">
        <v>21</v>
      </c>
      <c r="F4" s="17"/>
      <c r="Q4" s="18" t="s">
        <v>32</v>
      </c>
      <c r="R4" s="19">
        <f>COUNTIF(P11:P11,"победитель")</f>
        <v>0</v>
      </c>
    </row>
    <row r="5" spans="1:21" x14ac:dyDescent="0.25">
      <c r="A5" s="45" t="s">
        <v>36</v>
      </c>
      <c r="B5" s="15"/>
      <c r="C5" s="45" t="s">
        <v>12</v>
      </c>
      <c r="E5" s="16" t="s">
        <v>22</v>
      </c>
      <c r="F5" s="17"/>
      <c r="Q5" s="18" t="s">
        <v>33</v>
      </c>
      <c r="R5" s="13">
        <f>COUNTIF(P11:P11,"призер")</f>
        <v>0</v>
      </c>
    </row>
    <row r="6" spans="1:21" x14ac:dyDescent="0.25">
      <c r="A6" s="45" t="s">
        <v>1</v>
      </c>
      <c r="B6" s="15"/>
      <c r="C6" s="45" t="s">
        <v>40</v>
      </c>
      <c r="E6" s="17"/>
      <c r="F6" s="17"/>
      <c r="Q6" s="18" t="s">
        <v>34</v>
      </c>
      <c r="R6" s="13">
        <f>COUNTIF(P11:P11,"участник")</f>
        <v>1</v>
      </c>
    </row>
    <row r="7" spans="1:21" x14ac:dyDescent="0.25">
      <c r="A7" s="45" t="s">
        <v>5</v>
      </c>
      <c r="B7" s="15"/>
      <c r="C7" s="45">
        <v>10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5" t="s">
        <v>7</v>
      </c>
      <c r="B8" s="15"/>
      <c r="C8" s="46" t="s">
        <v>118</v>
      </c>
      <c r="F8" s="17"/>
      <c r="Q8" s="22" t="s">
        <v>30</v>
      </c>
      <c r="R8" s="21">
        <f>(R4+R5)/R2</f>
        <v>0</v>
      </c>
    </row>
    <row r="9" spans="1:21" x14ac:dyDescent="0.25">
      <c r="C9" s="62" t="s">
        <v>23</v>
      </c>
      <c r="D9" s="62"/>
      <c r="E9" s="14">
        <v>50</v>
      </c>
      <c r="G9" s="18" t="s">
        <v>41</v>
      </c>
      <c r="H9" s="51">
        <f>E9/2</f>
        <v>25</v>
      </c>
      <c r="J9" s="23" t="s">
        <v>13</v>
      </c>
      <c r="K9" s="24">
        <f>MAX(M11:M11)</f>
        <v>15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0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7" t="s">
        <v>12</v>
      </c>
      <c r="C11" s="34" t="s">
        <v>122</v>
      </c>
      <c r="D11" s="34" t="s">
        <v>123</v>
      </c>
      <c r="E11" s="34" t="s">
        <v>124</v>
      </c>
      <c r="F11" s="35">
        <v>40054</v>
      </c>
      <c r="G11" s="36" t="s">
        <v>52</v>
      </c>
      <c r="H11" s="36" t="s">
        <v>53</v>
      </c>
      <c r="I11" s="37" t="s">
        <v>53</v>
      </c>
      <c r="J11" s="37" t="s">
        <v>54</v>
      </c>
      <c r="K11" s="38">
        <v>10</v>
      </c>
      <c r="L11" s="39" t="s">
        <v>121</v>
      </c>
      <c r="M11" s="40">
        <v>15</v>
      </c>
      <c r="N11" s="31">
        <f t="shared" ref="N11" si="0">IF(M11="","",M11/$E$9)</f>
        <v>0.3</v>
      </c>
      <c r="O11" s="31">
        <f t="shared" ref="O11" si="1">IF(M11="","",M11/$K$9)</f>
        <v>1</v>
      </c>
      <c r="P11" s="41" t="str">
        <f>IF(M11="","",IF($K$9=M11,$L$9,IF(M11&gt;=$H$9,"призер","участник")))</f>
        <v>участник</v>
      </c>
      <c r="Q11" s="37" t="s">
        <v>119</v>
      </c>
      <c r="R11" s="42" t="s">
        <v>54</v>
      </c>
    </row>
    <row r="13" spans="1:21" x14ac:dyDescent="0.25">
      <c r="B13" s="10" t="s">
        <v>137</v>
      </c>
      <c r="F13" s="10" t="s">
        <v>138</v>
      </c>
    </row>
    <row r="15" spans="1:21" x14ac:dyDescent="0.25">
      <c r="B15" s="10" t="s">
        <v>139</v>
      </c>
    </row>
  </sheetData>
  <protectedRanges>
    <protectedRange sqref="N11" name="Диапазон1_3_1"/>
    <protectedRange sqref="O11" name="Диапазон1_1_1_1"/>
    <protectedRange sqref="P11" name="Диапазон1_2_1_1_1"/>
  </protectedRanges>
  <autoFilter ref="A10:R10"/>
  <mergeCells count="3">
    <mergeCell ref="A1:R1"/>
    <mergeCell ref="C9:D9"/>
    <mergeCell ref="C2:P2"/>
  </mergeCells>
  <conditionalFormatting sqref="E9">
    <cfRule type="expression" dxfId="3" priority="4" stopIfTrue="1">
      <formula>ISBLANK(E9)</formula>
    </cfRule>
  </conditionalFormatting>
  <conditionalFormatting sqref="C4">
    <cfRule type="expression" dxfId="2" priority="3" stopIfTrue="1">
      <formula>ISBLANK(C4)</formula>
    </cfRule>
  </conditionalFormatting>
  <conditionalFormatting sqref="C5">
    <cfRule type="expression" dxfId="1" priority="2" stopIfTrue="1">
      <formula>ISBLANK(C5)</formula>
    </cfRule>
  </conditionalFormatting>
  <conditionalFormatting sqref="C8">
    <cfRule type="expression" dxfId="0" priority="1" stopIfTrue="1">
      <formula>ISBLANK(C8)</formula>
    </cfRule>
  </conditionalFormatting>
  <dataValidations count="1">
    <dataValidation allowBlank="1" showInputMessage="1" showErrorMessage="1" sqref="B10:F10 A4:A8 E9 C11:F11 C4:C8 F4:F8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workbookViewId="0">
      <selection activeCell="G6" sqref="G6:G7"/>
    </sheetView>
  </sheetViews>
  <sheetFormatPr defaultRowHeight="12.75" x14ac:dyDescent="0.2"/>
  <cols>
    <col min="2" max="2" width="40" bestFit="1" customWidth="1"/>
  </cols>
  <sheetData>
    <row r="2" spans="2:5" x14ac:dyDescent="0.2">
      <c r="B2" s="8" t="s">
        <v>35</v>
      </c>
      <c r="E2" s="8" t="s">
        <v>145</v>
      </c>
    </row>
    <row r="4" spans="2:5" s="4" customFormat="1" ht="24" customHeight="1" x14ac:dyDescent="0.2">
      <c r="B4" s="3" t="s">
        <v>26</v>
      </c>
      <c r="C4" s="1">
        <f>SUM('8 класс:9 класс'!R2)</f>
        <v>19</v>
      </c>
    </row>
    <row r="5" spans="2:5" s="4" customFormat="1" ht="24" customHeight="1" x14ac:dyDescent="0.2">
      <c r="B5" s="3" t="s">
        <v>27</v>
      </c>
      <c r="C5" s="1">
        <f>SUM('8 класс:9 класс'!R4)</f>
        <v>2</v>
      </c>
    </row>
    <row r="6" spans="2:5" s="4" customFormat="1" ht="24" customHeight="1" x14ac:dyDescent="0.2">
      <c r="B6" s="3" t="s">
        <v>28</v>
      </c>
      <c r="C6" s="1">
        <f>SUM('8 класс:9 класс'!R5)</f>
        <v>5</v>
      </c>
    </row>
    <row r="7" spans="2:5" s="4" customFormat="1" ht="24" customHeight="1" x14ac:dyDescent="0.2">
      <c r="B7" s="3" t="s">
        <v>29</v>
      </c>
      <c r="C7" s="1">
        <f>SUM('8 класс:9 класс'!R6)</f>
        <v>11</v>
      </c>
    </row>
    <row r="8" spans="2:5" s="4" customFormat="1" ht="24" customHeight="1" x14ac:dyDescent="0.2">
      <c r="B8" s="3" t="s">
        <v>24</v>
      </c>
      <c r="C8" s="2">
        <v>0.45</v>
      </c>
    </row>
    <row r="9" spans="2:5" s="4" customFormat="1" ht="24" customHeight="1" x14ac:dyDescent="0.2">
      <c r="B9" s="5" t="s">
        <v>30</v>
      </c>
      <c r="C9" s="2">
        <f>(C5+C6)/C4</f>
        <v>0.36842105263157893</v>
      </c>
    </row>
    <row r="10" spans="2:5" s="4" customFormat="1" ht="24" customHeight="1" x14ac:dyDescent="0.2">
      <c r="B10" s="3" t="s">
        <v>25</v>
      </c>
      <c r="C10" s="6">
        <f>IF((C4*D10)&gt;0,(C4*D10),0)</f>
        <v>0</v>
      </c>
      <c r="D10" s="7">
        <f>C9-45%</f>
        <v>-8.1578947368421084E-2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Инструкция</vt:lpstr>
      <vt:lpstr>8 класс</vt:lpstr>
      <vt:lpstr>9 класс</vt:lpstr>
      <vt:lpstr>10 класс</vt:lpstr>
      <vt:lpstr>Сводная</vt:lpstr>
      <vt:lpstr>'10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2025-11-06T22:15:24Z</cp:lastPrinted>
  <dcterms:created xsi:type="dcterms:W3CDTF">2007-11-07T20:16:05Z</dcterms:created>
  <dcterms:modified xsi:type="dcterms:W3CDTF">2025-11-09T23:36:02Z</dcterms:modified>
</cp:coreProperties>
</file>